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amal\Desktop\Accela Trueup\"/>
    </mc:Choice>
  </mc:AlternateContent>
  <xr:revisionPtr revIDLastSave="0" documentId="13_ncr:1_{DBBD7568-F742-40A8-8F91-E1C9093D72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ption A FY2526" sheetId="1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5" l="1"/>
  <c r="L25" i="15"/>
  <c r="L24" i="15"/>
  <c r="L23" i="15"/>
  <c r="L22" i="15"/>
  <c r="L21" i="15"/>
  <c r="K26" i="15"/>
  <c r="K25" i="15"/>
  <c r="K24" i="15"/>
  <c r="K23" i="15"/>
  <c r="K22" i="15"/>
  <c r="K21" i="15"/>
  <c r="J26" i="15"/>
  <c r="J25" i="15"/>
  <c r="J24" i="15"/>
  <c r="J23" i="15"/>
  <c r="J22" i="15"/>
  <c r="J21" i="15"/>
  <c r="I26" i="15"/>
  <c r="I25" i="15"/>
  <c r="I24" i="15"/>
  <c r="I23" i="15"/>
  <c r="I22" i="15"/>
  <c r="I21" i="15"/>
  <c r="G21" i="15"/>
  <c r="F25" i="15"/>
  <c r="G25" i="15" s="1"/>
  <c r="F24" i="15"/>
  <c r="G24" i="15" s="1"/>
  <c r="F23" i="15"/>
  <c r="G23" i="15" s="1"/>
  <c r="F22" i="15"/>
  <c r="G22" i="15" s="1"/>
  <c r="D21" i="15"/>
  <c r="D22" i="15"/>
  <c r="D23" i="15"/>
  <c r="D24" i="15"/>
  <c r="D25" i="15"/>
  <c r="G26" i="15" l="1"/>
  <c r="B26" i="15"/>
  <c r="F14" i="15"/>
  <c r="B10" i="15"/>
  <c r="C9" i="15" s="1"/>
  <c r="C8" i="15" l="1"/>
  <c r="D8" i="15" s="1"/>
  <c r="C24" i="15" s="1"/>
  <c r="E24" i="15" s="1"/>
  <c r="C7" i="15"/>
  <c r="D7" i="15" s="1"/>
  <c r="C23" i="15" s="1"/>
  <c r="E23" i="15" s="1"/>
  <c r="C6" i="15"/>
  <c r="D6" i="15" s="1"/>
  <c r="C22" i="15" s="1"/>
  <c r="E22" i="15" s="1"/>
  <c r="C5" i="15"/>
  <c r="D9" i="15"/>
  <c r="C25" i="15" s="1"/>
  <c r="E25" i="15" s="1"/>
  <c r="C10" i="15" l="1"/>
  <c r="D5" i="15"/>
  <c r="D10" i="15" s="1"/>
  <c r="C26" i="15" l="1"/>
  <c r="C21" i="15"/>
  <c r="E21" i="15" l="1"/>
  <c r="E26" i="15" s="1"/>
</calcChain>
</file>

<file path=xl/sharedStrings.xml><?xml version="1.0" encoding="utf-8"?>
<sst xmlns="http://schemas.openxmlformats.org/spreadsheetml/2006/main" count="53" uniqueCount="39">
  <si>
    <t xml:space="preserve">AA Calcs </t>
  </si>
  <si>
    <t xml:space="preserve"> </t>
  </si>
  <si>
    <t>Douglas</t>
  </si>
  <si>
    <t>Health</t>
  </si>
  <si>
    <t>Reno</t>
  </si>
  <si>
    <t xml:space="preserve">Sparks </t>
  </si>
  <si>
    <t xml:space="preserve">Washoe </t>
  </si>
  <si>
    <t>Sparks</t>
  </si>
  <si>
    <t xml:space="preserve">Step 1 take total# of licenses divide by total </t>
  </si>
  <si>
    <t>Step 6 Take Total Amount column  F14  X Percentages</t>
  </si>
  <si>
    <t>Step 6a Make sure purple columns match!</t>
  </si>
  <si>
    <t>FY2122 Oversight Final count AA licenses</t>
  </si>
  <si>
    <t xml:space="preserve">Get Percentage of agencies AA total </t>
  </si>
  <si>
    <t># users/total users 20/21</t>
  </si>
  <si>
    <t xml:space="preserve">AA Amount Owed by Agency </t>
  </si>
  <si>
    <t>Step 2 get total invoice last year AA</t>
  </si>
  <si>
    <t>Step 3 add any new AA</t>
  </si>
  <si>
    <t>Step 5 minus credits</t>
  </si>
  <si>
    <t xml:space="preserve">Total Amount AA </t>
  </si>
  <si>
    <t>Total Invoice Amount of AA Last Year</t>
  </si>
  <si>
    <t>Credits should be applied to AA amount as that is what the downtime was for</t>
  </si>
  <si>
    <t xml:space="preserve">AA Amount Owed by Agency with credit </t>
  </si>
  <si>
    <t xml:space="preserve">TOTALS </t>
  </si>
  <si>
    <t>Washoe</t>
  </si>
  <si>
    <t>Agency Totals</t>
  </si>
  <si>
    <t>FY2425 Final count AA licenses</t>
  </si>
  <si>
    <t>Calcs after receiving invoice and credit for FY2526</t>
  </si>
  <si>
    <t>Step 4 Total AA Cost for FY2526</t>
  </si>
  <si>
    <t>add 4 addl AA licenses @2088 each</t>
  </si>
  <si>
    <t xml:space="preserve">Step 6: Total the Agencies Cost by AA, AMO, ACA the total agency cost so Sara can bill agencies and we can get BCC Approval </t>
  </si>
  <si>
    <t>ACTUAL FINAL AMOUNTS OWED FY2526</t>
  </si>
  <si>
    <t>Total by Agency</t>
  </si>
  <si>
    <t>ERD without Douglas</t>
  </si>
  <si>
    <t>ERD with Douglas</t>
  </si>
  <si>
    <t>TOTAL BY AGENCY without Douglas ERD</t>
  </si>
  <si>
    <t>3% Contingency</t>
  </si>
  <si>
    <t>10% Contingency</t>
  </si>
  <si>
    <t>3% Contingency without Douglas ERD</t>
  </si>
  <si>
    <t>10% Contingency without Douglas ERD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</si>
</sst>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3">
    <xf numFmtId="0" fontId="0" fillId="0" borderId="0" xfId="0"/>
    <xf numFmtId="8" fontId="0" fillId="0" borderId="0" xfId="0" applyNumberFormat="1"/>
    <xf numFmtId="0" fontId="3" fillId="3" borderId="4" xfId="0" applyFont="1" applyFill="1" applyBorder="1"/>
    <xf numFmtId="0" fontId="0" fillId="0" borderId="1" xfId="0" applyBorder="1"/>
    <xf numFmtId="8" fontId="0" fillId="0" borderId="1" xfId="0" applyNumberFormat="1" applyBorder="1"/>
    <xf numFmtId="0" fontId="3" fillId="3" borderId="9" xfId="0" applyFont="1" applyFill="1" applyBorder="1"/>
    <xf numFmtId="0" fontId="0" fillId="0" borderId="9" xfId="0" applyBorder="1"/>
    <xf numFmtId="9" fontId="0" fillId="0" borderId="9" xfId="0" applyNumberFormat="1" applyBorder="1"/>
    <xf numFmtId="0" fontId="3" fillId="2" borderId="0" xfId="0" applyFont="1" applyFill="1" applyAlignment="1">
      <alignment wrapText="1"/>
    </xf>
    <xf numFmtId="0" fontId="3" fillId="2" borderId="4" xfId="0" applyFont="1" applyFill="1" applyBorder="1"/>
    <xf numFmtId="0" fontId="3" fillId="4" borderId="9" xfId="0" applyFont="1" applyFill="1" applyBorder="1"/>
    <xf numFmtId="0" fontId="3" fillId="0" borderId="0" xfId="0" applyFont="1"/>
    <xf numFmtId="0" fontId="0" fillId="0" borderId="0" xfId="0" applyAlignment="1">
      <alignment wrapText="1"/>
    </xf>
    <xf numFmtId="6" fontId="0" fillId="0" borderId="0" xfId="0" applyNumberFormat="1"/>
    <xf numFmtId="0" fontId="3" fillId="5" borderId="0" xfId="0" applyFont="1" applyFill="1"/>
    <xf numFmtId="0" fontId="6" fillId="0" borderId="9" xfId="0" applyFont="1" applyBorder="1"/>
    <xf numFmtId="9" fontId="6" fillId="0" borderId="9" xfId="0" applyNumberFormat="1" applyFont="1" applyBorder="1"/>
    <xf numFmtId="0" fontId="0" fillId="0" borderId="8" xfId="0" applyBorder="1" applyAlignment="1">
      <alignment wrapText="1"/>
    </xf>
    <xf numFmtId="8" fontId="0" fillId="0" borderId="7" xfId="0" applyNumberFormat="1" applyBorder="1"/>
    <xf numFmtId="6" fontId="0" fillId="0" borderId="7" xfId="0" applyNumberFormat="1" applyBorder="1"/>
    <xf numFmtId="0" fontId="0" fillId="0" borderId="8" xfId="0" applyBorder="1"/>
    <xf numFmtId="0" fontId="5" fillId="0" borderId="0" xfId="0" applyFont="1"/>
    <xf numFmtId="8" fontId="3" fillId="5" borderId="0" xfId="0" applyNumberFormat="1" applyFont="1" applyFill="1"/>
    <xf numFmtId="0" fontId="3" fillId="2" borderId="6" xfId="0" applyFont="1" applyFill="1" applyBorder="1"/>
    <xf numFmtId="0" fontId="4" fillId="2" borderId="6" xfId="0" applyFont="1" applyFill="1" applyBorder="1"/>
    <xf numFmtId="0" fontId="3" fillId="2" borderId="5" xfId="0" applyFont="1" applyFill="1" applyBorder="1"/>
    <xf numFmtId="0" fontId="3" fillId="2" borderId="0" xfId="0" applyFont="1" applyFill="1"/>
    <xf numFmtId="44" fontId="0" fillId="0" borderId="7" xfId="1" applyFont="1" applyBorder="1"/>
    <xf numFmtId="8" fontId="6" fillId="6" borderId="0" xfId="0" applyNumberFormat="1" applyFont="1" applyFill="1"/>
    <xf numFmtId="0" fontId="8" fillId="2" borderId="0" xfId="0" applyFont="1" applyFill="1"/>
    <xf numFmtId="0" fontId="0" fillId="0" borderId="4" xfId="0" applyBorder="1"/>
    <xf numFmtId="0" fontId="1" fillId="0" borderId="0" xfId="0" applyFont="1"/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  <xf numFmtId="9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 wrapText="1"/>
    </xf>
    <xf numFmtId="6" fontId="6" fillId="0" borderId="0" xfId="0" applyNumberFormat="1" applyFont="1" applyAlignment="1">
      <alignment vertical="center" wrapText="1"/>
    </xf>
    <xf numFmtId="0" fontId="1" fillId="0" borderId="1" xfId="0" applyFont="1" applyBorder="1"/>
    <xf numFmtId="8" fontId="7" fillId="7" borderId="1" xfId="1" applyNumberFormat="1" applyFont="1" applyFill="1" applyBorder="1"/>
    <xf numFmtId="0" fontId="6" fillId="7" borderId="9" xfId="0" applyFont="1" applyFill="1" applyBorder="1"/>
    <xf numFmtId="0" fontId="4" fillId="7" borderId="9" xfId="0" applyFont="1" applyFill="1" applyBorder="1"/>
    <xf numFmtId="8" fontId="0" fillId="6" borderId="1" xfId="0" applyNumberFormat="1" applyFill="1" applyBorder="1"/>
    <xf numFmtId="8" fontId="7" fillId="6" borderId="1" xfId="1" applyNumberFormat="1" applyFont="1" applyFill="1" applyBorder="1"/>
    <xf numFmtId="8" fontId="7" fillId="6" borderId="1" xfId="0" applyNumberFormat="1" applyFont="1" applyFill="1" applyBorder="1"/>
    <xf numFmtId="0" fontId="0" fillId="0" borderId="10" xfId="0" applyBorder="1"/>
    <xf numFmtId="0" fontId="0" fillId="0" borderId="7" xfId="0" applyBorder="1"/>
    <xf numFmtId="8" fontId="0" fillId="0" borderId="2" xfId="0" applyNumberFormat="1" applyBorder="1"/>
    <xf numFmtId="8" fontId="0" fillId="6" borderId="2" xfId="0" applyNumberFormat="1" applyFill="1" applyBorder="1"/>
    <xf numFmtId="0" fontId="0" fillId="0" borderId="2" xfId="0" applyBorder="1"/>
    <xf numFmtId="0" fontId="3" fillId="3" borderId="3" xfId="0" applyFont="1" applyFill="1" applyBorder="1"/>
    <xf numFmtId="8" fontId="3" fillId="5" borderId="3" xfId="0" applyNumberFormat="1" applyFont="1" applyFill="1" applyBorder="1"/>
    <xf numFmtId="0" fontId="3" fillId="5" borderId="3" xfId="0" applyFont="1" applyFill="1" applyBorder="1" applyAlignment="1">
      <alignment wrapText="1"/>
    </xf>
    <xf numFmtId="0" fontId="3" fillId="5" borderId="3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06999-E957-4DAB-A4CF-91EC22D5FFFC}">
  <dimension ref="A1:L36"/>
  <sheetViews>
    <sheetView tabSelected="1" workbookViewId="0">
      <selection activeCell="D9" sqref="D9"/>
    </sheetView>
  </sheetViews>
  <sheetFormatPr defaultRowHeight="14.4" x14ac:dyDescent="0.3"/>
  <cols>
    <col min="1" max="1" width="15.6640625" customWidth="1"/>
    <col min="2" max="2" width="37.109375" customWidth="1"/>
    <col min="3" max="3" width="43.33203125" customWidth="1"/>
    <col min="4" max="4" width="38.6640625" customWidth="1"/>
    <col min="5" max="5" width="44.33203125" bestFit="1" customWidth="1"/>
    <col min="6" max="6" width="22.33203125" bestFit="1" customWidth="1"/>
    <col min="7" max="7" width="34.88671875" bestFit="1" customWidth="1"/>
    <col min="8" max="8" width="13.88671875" bestFit="1" customWidth="1"/>
    <col min="9" max="9" width="14" bestFit="1" customWidth="1"/>
    <col min="10" max="10" width="15" bestFit="1" customWidth="1"/>
    <col min="11" max="11" width="32.88671875" bestFit="1" customWidth="1"/>
    <col min="12" max="12" width="34" bestFit="1" customWidth="1"/>
  </cols>
  <sheetData>
    <row r="1" spans="1:6" ht="18.600000000000001" thickBot="1" x14ac:dyDescent="0.4">
      <c r="A1" s="21" t="s">
        <v>26</v>
      </c>
      <c r="B1" s="11"/>
      <c r="D1" s="12"/>
    </row>
    <row r="2" spans="1:6" ht="29.4" thickBot="1" x14ac:dyDescent="0.35">
      <c r="C2" s="9" t="s">
        <v>8</v>
      </c>
      <c r="D2" s="8" t="s">
        <v>9</v>
      </c>
      <c r="E2" s="29" t="s">
        <v>10</v>
      </c>
    </row>
    <row r="3" spans="1:6" ht="15" thickBot="1" x14ac:dyDescent="0.35">
      <c r="A3" s="5" t="s">
        <v>0</v>
      </c>
      <c r="B3" s="5" t="s">
        <v>11</v>
      </c>
      <c r="C3" s="14" t="s">
        <v>12</v>
      </c>
      <c r="D3" s="12"/>
      <c r="E3" s="12"/>
    </row>
    <row r="4" spans="1:6" ht="15" thickBot="1" x14ac:dyDescent="0.35">
      <c r="B4" s="10" t="s">
        <v>1</v>
      </c>
      <c r="C4" s="5" t="s">
        <v>13</v>
      </c>
      <c r="D4" s="22" t="s">
        <v>14</v>
      </c>
      <c r="E4" s="13"/>
    </row>
    <row r="5" spans="1:6" ht="15" thickBot="1" x14ac:dyDescent="0.35">
      <c r="A5" s="6" t="s">
        <v>2</v>
      </c>
      <c r="B5" s="6">
        <v>63</v>
      </c>
      <c r="C5" s="7">
        <f>B5/B10</f>
        <v>0.11517367458866545</v>
      </c>
      <c r="D5" s="1">
        <f>SUM(F14*C5)</f>
        <v>131544</v>
      </c>
    </row>
    <row r="6" spans="1:6" ht="15" thickBot="1" x14ac:dyDescent="0.35">
      <c r="A6" s="6" t="s">
        <v>3</v>
      </c>
      <c r="B6" s="6">
        <v>75</v>
      </c>
      <c r="C6" s="7">
        <f>SUM(B6/B10)</f>
        <v>0.13711151736745886</v>
      </c>
      <c r="D6" s="1">
        <f>SUM(F14*C6)</f>
        <v>156600</v>
      </c>
    </row>
    <row r="7" spans="1:6" ht="15" thickBot="1" x14ac:dyDescent="0.35">
      <c r="A7" s="6" t="s">
        <v>4</v>
      </c>
      <c r="B7" s="6">
        <v>199</v>
      </c>
      <c r="C7" s="7">
        <f>SUM(B7/B10)</f>
        <v>0.36380255941499084</v>
      </c>
      <c r="D7" s="1">
        <f>SUM(F14*C7)</f>
        <v>415512</v>
      </c>
    </row>
    <row r="8" spans="1:6" ht="15" thickBot="1" x14ac:dyDescent="0.35">
      <c r="A8" s="6" t="s">
        <v>5</v>
      </c>
      <c r="B8" s="6">
        <v>79</v>
      </c>
      <c r="C8" s="7">
        <f>SUM(B8/B10)</f>
        <v>0.14442413162705667</v>
      </c>
      <c r="D8" s="1">
        <f>SUM(F14*C8)</f>
        <v>164952</v>
      </c>
    </row>
    <row r="9" spans="1:6" ht="15" thickBot="1" x14ac:dyDescent="0.35">
      <c r="A9" s="6" t="s">
        <v>6</v>
      </c>
      <c r="B9" s="6">
        <v>131</v>
      </c>
      <c r="C9" s="7">
        <f>SUM(B9/B10)</f>
        <v>0.23948811700182815</v>
      </c>
      <c r="D9" s="1">
        <f>SUM(F14*C9)</f>
        <v>273528</v>
      </c>
    </row>
    <row r="10" spans="1:6" ht="15" thickBot="1" x14ac:dyDescent="0.35">
      <c r="B10" s="15">
        <f>SUM(B5:B9)</f>
        <v>547</v>
      </c>
      <c r="C10" s="16">
        <f>SUM(C5:C9)</f>
        <v>1</v>
      </c>
      <c r="D10" s="28">
        <f>SUM(D5:D9)</f>
        <v>1142136</v>
      </c>
    </row>
    <row r="11" spans="1:6" ht="15" thickBot="1" x14ac:dyDescent="0.35"/>
    <row r="12" spans="1:6" x14ac:dyDescent="0.3">
      <c r="B12" s="23" t="s">
        <v>15</v>
      </c>
      <c r="C12" s="23" t="s">
        <v>16</v>
      </c>
      <c r="D12" s="24" t="s">
        <v>27</v>
      </c>
      <c r="E12" s="23" t="s">
        <v>17</v>
      </c>
      <c r="F12" s="25" t="s">
        <v>18</v>
      </c>
    </row>
    <row r="13" spans="1:6" ht="28.8" x14ac:dyDescent="0.3">
      <c r="B13" s="17" t="s">
        <v>19</v>
      </c>
      <c r="C13" s="17" t="s">
        <v>28</v>
      </c>
      <c r="D13" s="20"/>
      <c r="E13" s="17" t="s">
        <v>20</v>
      </c>
    </row>
    <row r="14" spans="1:6" ht="15" thickBot="1" x14ac:dyDescent="0.35">
      <c r="B14" s="18">
        <v>1267771</v>
      </c>
      <c r="C14" s="19">
        <v>0</v>
      </c>
      <c r="D14" s="18">
        <v>1142136</v>
      </c>
      <c r="E14" s="27">
        <v>0</v>
      </c>
      <c r="F14" s="28">
        <f>SUM(D14,E14)</f>
        <v>1142136</v>
      </c>
    </row>
    <row r="17" spans="1:12" x14ac:dyDescent="0.3">
      <c r="A17" s="26" t="s">
        <v>29</v>
      </c>
      <c r="B17" s="26"/>
      <c r="C17" s="26"/>
      <c r="D17" s="26"/>
      <c r="E17" s="26" t="s">
        <v>1</v>
      </c>
    </row>
    <row r="18" spans="1:12" ht="15" thickBot="1" x14ac:dyDescent="0.35">
      <c r="A18" s="11" t="s">
        <v>30</v>
      </c>
    </row>
    <row r="19" spans="1:12" ht="15" thickBot="1" x14ac:dyDescent="0.35">
      <c r="A19" s="2" t="s">
        <v>0</v>
      </c>
      <c r="B19" s="49" t="s">
        <v>25</v>
      </c>
      <c r="C19" s="50" t="s">
        <v>21</v>
      </c>
      <c r="D19" s="51" t="s">
        <v>33</v>
      </c>
      <c r="E19" s="50" t="s">
        <v>31</v>
      </c>
      <c r="F19" s="52" t="s">
        <v>32</v>
      </c>
      <c r="G19" s="49" t="s">
        <v>34</v>
      </c>
      <c r="H19" s="2" t="s">
        <v>0</v>
      </c>
      <c r="I19" s="2" t="s">
        <v>35</v>
      </c>
      <c r="J19" s="2" t="s">
        <v>36</v>
      </c>
      <c r="K19" s="5" t="s">
        <v>37</v>
      </c>
      <c r="L19" s="5" t="s">
        <v>38</v>
      </c>
    </row>
    <row r="20" spans="1:12" x14ac:dyDescent="0.3">
      <c r="A20" s="48"/>
      <c r="B20" s="48" t="s">
        <v>1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2" ht="15" thickBot="1" x14ac:dyDescent="0.35">
      <c r="A21" s="44" t="s">
        <v>2</v>
      </c>
      <c r="B21" s="45">
        <v>63</v>
      </c>
      <c r="C21" s="46">
        <f t="shared" ref="C21:C26" si="0">D5</f>
        <v>131544</v>
      </c>
      <c r="D21" s="46">
        <f>SUM(D26/5)</f>
        <v>25127</v>
      </c>
      <c r="E21" s="47">
        <f>SUM(C21:D21)</f>
        <v>156671</v>
      </c>
      <c r="F21" s="46"/>
      <c r="G21" s="47">
        <f>SUM(C21+F21)</f>
        <v>131544</v>
      </c>
      <c r="H21" s="48" t="s">
        <v>2</v>
      </c>
      <c r="I21" s="46">
        <f t="shared" ref="I21:I26" si="1">SUM((E21*0.03)+E21)</f>
        <v>161371.13</v>
      </c>
      <c r="J21" s="46">
        <f t="shared" ref="J21:J26" si="2">SUM((E21*0.1)+E21)</f>
        <v>172338.1</v>
      </c>
      <c r="K21" s="46">
        <f t="shared" ref="K21:K26" si="3">SUM((G21*0.03)+G21)</f>
        <v>135490.32</v>
      </c>
      <c r="L21" s="46">
        <f t="shared" ref="L21:L26" si="4">SUM((G21*0.1)+G21)</f>
        <v>144698.4</v>
      </c>
    </row>
    <row r="22" spans="1:12" ht="15" thickBot="1" x14ac:dyDescent="0.35">
      <c r="A22" s="30" t="s">
        <v>3</v>
      </c>
      <c r="B22" s="6">
        <v>75</v>
      </c>
      <c r="C22" s="4">
        <f t="shared" si="0"/>
        <v>156600</v>
      </c>
      <c r="D22" s="4">
        <f>SUM(D26/5)</f>
        <v>25127</v>
      </c>
      <c r="E22" s="41">
        <f>SUM(C22:D22)</f>
        <v>181727</v>
      </c>
      <c r="F22" s="4">
        <f>SUM(F26/4)</f>
        <v>31408.75</v>
      </c>
      <c r="G22" s="41">
        <f>SUM(C22+F22)</f>
        <v>188008.75</v>
      </c>
      <c r="H22" s="3" t="s">
        <v>3</v>
      </c>
      <c r="I22" s="4">
        <f t="shared" si="1"/>
        <v>187178.81</v>
      </c>
      <c r="J22" s="4">
        <f t="shared" si="2"/>
        <v>199899.7</v>
      </c>
      <c r="K22" s="4">
        <f t="shared" si="3"/>
        <v>193649.01250000001</v>
      </c>
      <c r="L22" s="4">
        <f t="shared" si="4"/>
        <v>206809.625</v>
      </c>
    </row>
    <row r="23" spans="1:12" ht="15" thickBot="1" x14ac:dyDescent="0.35">
      <c r="A23" s="30" t="s">
        <v>4</v>
      </c>
      <c r="B23" s="6">
        <v>199</v>
      </c>
      <c r="C23" s="4">
        <f t="shared" si="0"/>
        <v>415512</v>
      </c>
      <c r="D23" s="4">
        <f>SUM(D26/5)</f>
        <v>25127</v>
      </c>
      <c r="E23" s="41">
        <f>SUM(C23:D23)</f>
        <v>440639</v>
      </c>
      <c r="F23" s="4">
        <f>SUM(F26/4)</f>
        <v>31408.75</v>
      </c>
      <c r="G23" s="41">
        <f>SUM(C23+F23)</f>
        <v>446920.75</v>
      </c>
      <c r="H23" s="3" t="s">
        <v>4</v>
      </c>
      <c r="I23" s="4">
        <f t="shared" si="1"/>
        <v>453858.17</v>
      </c>
      <c r="J23" s="4">
        <f t="shared" si="2"/>
        <v>484702.9</v>
      </c>
      <c r="K23" s="4">
        <f t="shared" si="3"/>
        <v>460328.3725</v>
      </c>
      <c r="L23" s="4">
        <f t="shared" si="4"/>
        <v>491612.82500000001</v>
      </c>
    </row>
    <row r="24" spans="1:12" ht="15" thickBot="1" x14ac:dyDescent="0.35">
      <c r="A24" s="30" t="s">
        <v>5</v>
      </c>
      <c r="B24" s="6">
        <v>79</v>
      </c>
      <c r="C24" s="4">
        <f t="shared" si="0"/>
        <v>164952</v>
      </c>
      <c r="D24" s="4">
        <f>SUM(D26/5)</f>
        <v>25127</v>
      </c>
      <c r="E24" s="41">
        <f>SUM(C24:D24)</f>
        <v>190079</v>
      </c>
      <c r="F24" s="4">
        <f>SUM(F26/4)</f>
        <v>31408.75</v>
      </c>
      <c r="G24" s="41">
        <f>SUM(C24+F24)</f>
        <v>196360.75</v>
      </c>
      <c r="H24" s="3" t="s">
        <v>7</v>
      </c>
      <c r="I24" s="4">
        <f t="shared" si="1"/>
        <v>195781.37</v>
      </c>
      <c r="J24" s="4">
        <f t="shared" si="2"/>
        <v>209086.9</v>
      </c>
      <c r="K24" s="4">
        <f t="shared" si="3"/>
        <v>202251.57250000001</v>
      </c>
      <c r="L24" s="4">
        <f t="shared" si="4"/>
        <v>215996.82500000001</v>
      </c>
    </row>
    <row r="25" spans="1:12" ht="15" thickBot="1" x14ac:dyDescent="0.35">
      <c r="A25" s="30" t="s">
        <v>6</v>
      </c>
      <c r="B25" s="6">
        <v>131</v>
      </c>
      <c r="C25" s="4">
        <f t="shared" si="0"/>
        <v>273528</v>
      </c>
      <c r="D25" s="4">
        <f>SUM(D26/5)</f>
        <v>25127</v>
      </c>
      <c r="E25" s="41">
        <f>SUM(C25:D25)</f>
        <v>298655</v>
      </c>
      <c r="F25" s="4">
        <f>SUM(F26/4)</f>
        <v>31408.75</v>
      </c>
      <c r="G25" s="41">
        <f>SUM(C25+F25)</f>
        <v>304936.75</v>
      </c>
      <c r="H25" s="3" t="s">
        <v>23</v>
      </c>
      <c r="I25" s="4">
        <f t="shared" si="1"/>
        <v>307614.65000000002</v>
      </c>
      <c r="J25" s="4">
        <f t="shared" si="2"/>
        <v>328520.5</v>
      </c>
      <c r="K25" s="4">
        <f t="shared" si="3"/>
        <v>314084.85249999998</v>
      </c>
      <c r="L25" s="4">
        <f t="shared" si="4"/>
        <v>335430.42499999999</v>
      </c>
    </row>
    <row r="26" spans="1:12" s="31" customFormat="1" ht="16.2" thickBot="1" x14ac:dyDescent="0.35">
      <c r="A26" s="40" t="s">
        <v>22</v>
      </c>
      <c r="B26" s="39">
        <f>SUM(B21:B25)</f>
        <v>547</v>
      </c>
      <c r="C26" s="38">
        <f t="shared" si="0"/>
        <v>1142136</v>
      </c>
      <c r="D26" s="38">
        <v>125635</v>
      </c>
      <c r="E26" s="42">
        <f>SUM(E21:E25)</f>
        <v>1267771</v>
      </c>
      <c r="F26" s="38">
        <v>125635</v>
      </c>
      <c r="G26" s="43">
        <f>SUM(G21:G25)</f>
        <v>1267771</v>
      </c>
      <c r="H26" s="37" t="s">
        <v>24</v>
      </c>
      <c r="I26" s="4">
        <f t="shared" si="1"/>
        <v>1305804.1299999999</v>
      </c>
      <c r="J26" s="4">
        <f t="shared" si="2"/>
        <v>1394548.1</v>
      </c>
      <c r="K26" s="4">
        <f t="shared" si="3"/>
        <v>1305804.1299999999</v>
      </c>
      <c r="L26" s="4">
        <f t="shared" si="4"/>
        <v>1394548.1</v>
      </c>
    </row>
    <row r="28" spans="1:12" x14ac:dyDescent="0.3">
      <c r="F28" t="s">
        <v>1</v>
      </c>
    </row>
    <row r="29" spans="1:12" x14ac:dyDescent="0.3">
      <c r="A29" s="35"/>
      <c r="B29" s="32"/>
      <c r="C29" s="32"/>
      <c r="D29" s="32"/>
      <c r="E29" s="32"/>
      <c r="F29" s="32"/>
      <c r="G29" s="32"/>
    </row>
    <row r="30" spans="1:12" x14ac:dyDescent="0.3">
      <c r="A30" s="32"/>
      <c r="B30" s="32"/>
      <c r="C30" s="32"/>
      <c r="D30" s="32"/>
      <c r="E30" s="32"/>
      <c r="F30" s="35" t="s">
        <v>1</v>
      </c>
      <c r="G30" s="36"/>
    </row>
    <row r="31" spans="1:12" x14ac:dyDescent="0.3">
      <c r="A31" s="32"/>
      <c r="B31" s="32"/>
      <c r="C31" s="33"/>
      <c r="D31" s="32"/>
      <c r="E31" s="33"/>
      <c r="F31" s="33"/>
      <c r="G31" s="34"/>
    </row>
    <row r="32" spans="1:12" x14ac:dyDescent="0.3">
      <c r="A32" s="32"/>
      <c r="B32" s="32"/>
      <c r="C32" s="33"/>
      <c r="D32" s="32"/>
      <c r="E32" s="33"/>
      <c r="F32" s="32"/>
      <c r="G32" s="33"/>
    </row>
    <row r="33" spans="1:7" x14ac:dyDescent="0.3">
      <c r="A33" s="32"/>
      <c r="B33" s="32"/>
      <c r="C33" s="33"/>
      <c r="D33" s="32"/>
      <c r="E33" s="33"/>
      <c r="F33" s="33"/>
      <c r="G33" s="34"/>
    </row>
    <row r="34" spans="1:7" x14ac:dyDescent="0.3">
      <c r="A34" s="32"/>
      <c r="B34" s="32"/>
      <c r="C34" s="33"/>
      <c r="D34" s="32"/>
      <c r="E34" s="33"/>
      <c r="F34" s="33"/>
      <c r="G34" s="34"/>
    </row>
    <row r="35" spans="1:7" x14ac:dyDescent="0.3">
      <c r="A35" s="32"/>
      <c r="B35" s="32"/>
      <c r="C35" s="33"/>
      <c r="D35" s="32"/>
      <c r="E35" s="33"/>
      <c r="F35" s="33"/>
      <c r="G35" s="34"/>
    </row>
    <row r="36" spans="1:7" x14ac:dyDescent="0.3">
      <c r="A36" s="32"/>
      <c r="B36" s="32"/>
      <c r="C36" s="33"/>
      <c r="D36" s="32"/>
      <c r="E36" s="33"/>
      <c r="F36" s="33"/>
      <c r="G36" s="34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3dc3c5-41ef-4dc8-b504-db9d40f66a26" xsi:nil="true"/>
    <lcf76f155ced4ddcb4097134ff3c332f xmlns="3832452e-6321-41c8-904b-24b2eaad5973">
      <Terms xmlns="http://schemas.microsoft.com/office/infopath/2007/PartnerControls"/>
    </lcf76f155ced4ddcb4097134ff3c332f>
    <SharedWithUsers xmlns="bc3dc3c5-41ef-4dc8-b504-db9d40f66a26">
      <UserInfo>
        <DisplayName>Kamal, Sharmin</DisplayName>
        <AccountId>88</AccountId>
        <AccountType/>
      </UserInfo>
      <UserInfo>
        <DisplayName>Todd, Beth</DisplayName>
        <AccountId>204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2A4E44411C284A901C1DF4352D563F" ma:contentTypeVersion="15" ma:contentTypeDescription="Create a new document." ma:contentTypeScope="" ma:versionID="58d83de00cdb0e53e63e0b0dfa4e55ce">
  <xsd:schema xmlns:xsd="http://www.w3.org/2001/XMLSchema" xmlns:xs="http://www.w3.org/2001/XMLSchema" xmlns:p="http://schemas.microsoft.com/office/2006/metadata/properties" xmlns:ns2="3832452e-6321-41c8-904b-24b2eaad5973" xmlns:ns3="bc3dc3c5-41ef-4dc8-b504-db9d40f66a26" targetNamespace="http://schemas.microsoft.com/office/2006/metadata/properties" ma:root="true" ma:fieldsID="31524a6f0b9d96c1d5ba583556e46a03" ns2:_="" ns3:_="">
    <xsd:import namespace="3832452e-6321-41c8-904b-24b2eaad5973"/>
    <xsd:import namespace="bc3dc3c5-41ef-4dc8-b504-db9d40f66a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2452e-6321-41c8-904b-24b2eaad5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b48f011-0c99-48a8-b23c-e11e698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dc3c5-41ef-4dc8-b504-db9d40f66a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5a7e687-8fe3-4e76-8a05-f0bf1a72d403}" ma:internalName="TaxCatchAll" ma:showField="CatchAllData" ma:web="bc3dc3c5-41ef-4dc8-b504-db9d40f66a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0792-02CB-46B3-89A7-484BDB9C8725}">
  <ds:schemaRefs>
    <ds:schemaRef ds:uri="http://schemas.microsoft.com/office/2006/metadata/properties"/>
    <ds:schemaRef ds:uri="http://schemas.microsoft.com/office/infopath/2007/PartnerControls"/>
    <ds:schemaRef ds:uri="bc3dc3c5-41ef-4dc8-b504-db9d40f66a26"/>
    <ds:schemaRef ds:uri="3832452e-6321-41c8-904b-24b2eaad5973"/>
  </ds:schemaRefs>
</ds:datastoreItem>
</file>

<file path=customXml/itemProps2.xml><?xml version="1.0" encoding="utf-8"?>
<ds:datastoreItem xmlns:ds="http://schemas.openxmlformats.org/officeDocument/2006/customXml" ds:itemID="{B7AA0D93-29FB-4A0F-89A1-3900F18734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874D1A-C801-476C-9FC0-AB269A6A2A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Option A FY2526</vt:lpstr>
    </vt:vector>
  </TitlesOfParts>
  <Manager/>
  <Company>Washoe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bwebb</dc:creator>
  <cp:keywords/>
  <dc:description/>
  <cp:lastModifiedBy>Kamal, Sharmin</cp:lastModifiedBy>
  <cp:revision/>
  <dcterms:created xsi:type="dcterms:W3CDTF">2016-11-30T22:39:52Z</dcterms:created>
  <dcterms:modified xsi:type="dcterms:W3CDTF">2024-12-09T20:56:50Z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0x010100CA2A4E44411C284A901C1DF4352D563F</vt:lpwstr>
  </property>
  <property fmtid="{D5CDD505-2E9C-101B-9397-08002B2CF9AE}" pid="3" name="MediaServiceImageTags">
    <vt:lpwstr/>
  </property>
</Properties>
</file>